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<sst xmlns="http://schemas.openxmlformats.org/spreadsheetml/2006/main" count="86" uniqueCount="65">
  <si>
    <t>基本料金</t>
  </si>
  <si>
    <t>口径</t>
  </si>
  <si>
    <t>水量</t>
  </si>
  <si>
    <t>従量料金</t>
  </si>
  <si>
    <t>　水道料　　　基本料金</t>
  </si>
  <si>
    <t>水量別単価</t>
  </si>
  <si>
    <t>１ヶ月水量</t>
  </si>
  <si>
    <t>２ヶ月水量</t>
  </si>
  <si>
    <t>新</t>
  </si>
  <si>
    <t>計算用加算</t>
  </si>
  <si>
    <t>２ヶ月料金推移</t>
  </si>
  <si>
    <t>　下水道　　　基本料</t>
  </si>
  <si>
    <t>使用量別単価</t>
  </si>
  <si>
    <t>１～１０</t>
  </si>
  <si>
    <t>１～２０</t>
  </si>
  <si>
    <t>１１～２０</t>
  </si>
  <si>
    <t>２１～４０</t>
  </si>
  <si>
    <t>２１～３０</t>
  </si>
  <si>
    <t>４１～６０</t>
  </si>
  <si>
    <t>３１～５０</t>
  </si>
  <si>
    <t>６１～１００</t>
  </si>
  <si>
    <t>５１～１００</t>
  </si>
  <si>
    <t>１０１～２００</t>
  </si>
  <si>
    <t>１０１～</t>
  </si>
  <si>
    <t>２０１～</t>
  </si>
  <si>
    <t>２１～５０</t>
  </si>
  <si>
    <t>４１～１００</t>
  </si>
  <si>
    <t>５１～</t>
  </si>
  <si>
    <t>単価</t>
  </si>
  <si>
    <t>単価</t>
  </si>
  <si>
    <t>２ヶ月</t>
  </si>
  <si>
    <t>新料金計算用情報</t>
  </si>
  <si>
    <t>←料金体系が変わったとき、水色背景の部分を変えてください。</t>
  </si>
  <si>
    <t>１ヶ月</t>
  </si>
  <si>
    <t>㎥</t>
  </si>
  <si>
    <t>尾張旭市　上・下水道料金計算</t>
  </si>
  <si>
    <t>水道メーターの口径</t>
  </si>
  <si>
    <t>上下水道の料金を計算します。</t>
  </si>
  <si>
    <t>（この料金計算は、特別承認等の特別な計算方法には対応していません。）</t>
  </si>
  <si>
    <t>計算実行方法</t>
  </si>
  <si>
    <t>・水道、下水道の使用状況</t>
  </si>
  <si>
    <t>下水道使用の有無</t>
  </si>
  <si>
    <t>水道使用量</t>
  </si>
  <si>
    <t>１か月</t>
  </si>
  <si>
    <t>２か月</t>
  </si>
  <si>
    <t>～　料　金　計　算　～</t>
  </si>
  <si>
    <t>〈条件〉</t>
  </si>
  <si>
    <t>口径：</t>
  </si>
  <si>
    <t>下水道：</t>
  </si>
  <si>
    <t>期間：</t>
  </si>
  <si>
    <t>水道料金</t>
  </si>
  <si>
    <t>下水道使用料</t>
  </si>
  <si>
    <t>使用量</t>
  </si>
  <si>
    <t>税抜き合計金額</t>
  </si>
  <si>
    <t>消費税等</t>
  </si>
  <si>
    <t>合計金額</t>
  </si>
  <si>
    <t>上水</t>
  </si>
  <si>
    <t>下水</t>
  </si>
  <si>
    <t>期間計算をを入力すれば自動で計算されます。</t>
  </si>
  <si>
    <t>全合計金額</t>
  </si>
  <si>
    <t>あ　り</t>
  </si>
  <si>
    <t>な　し</t>
  </si>
  <si>
    <r>
      <t xml:space="preserve">期間計算
</t>
    </r>
    <r>
      <rPr>
        <b/>
        <sz val="10"/>
        <rFont val="ＭＳ Ｐゴシック"/>
        <family val="3"/>
      </rPr>
      <t>（検針は通常２カ月分）</t>
    </r>
  </si>
  <si>
    <t>「水道、下水道の使用状況」で水道メーターの口径、水道使用量、下水道使用の有無、</t>
  </si>
  <si>
    <t>（消費税額は税率10％で計算されます。）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</si>
</sst>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"/>
    <numFmt numFmtId="177" formatCode="#\ &quot;円&quot;"/>
    <numFmt numFmtId="178" formatCode="#,##0\&amp;&quot; en&quot;"/>
    <numFmt numFmtId="179" formatCode="#,##0\ &quot;円&quot;"/>
    <numFmt numFmtId="180" formatCode="@\ &quot;～&quot;"/>
    <numFmt numFmtId="181" formatCode="#\ &quot;～&quot;"/>
    <numFmt numFmtId="182" formatCode="#\ \ &quot;～&quot;"/>
    <numFmt numFmtId="183" formatCode="#\ &quot;&quot;"/>
    <numFmt numFmtId="184" formatCode="#\ &quot;mm&quot;"/>
    <numFmt numFmtId="185" formatCode="#,###&quot;円&quot;"/>
    <numFmt numFmtId="186" formatCode="m&quot;月&quot;d&quot;日&quot;;@"/>
    <numFmt numFmtId="187" formatCode="0.00_ "/>
    <numFmt numFmtId="188" formatCode="###&quot;㎜&quot;"/>
    <numFmt numFmtId="189" formatCode="###&quot;㎥&quot;"/>
    <numFmt numFmtId="190" formatCode="#,###&quot;㎥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b/>
      <i/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9FF3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38" fontId="2" fillId="0" borderId="0" xfId="49" applyFont="1" applyAlignment="1">
      <alignment horizontal="center" vertical="center"/>
    </xf>
    <xf numFmtId="38" fontId="3" fillId="0" borderId="10" xfId="49" applyFont="1" applyBorder="1" applyAlignment="1">
      <alignment horizontal="left" vertical="center"/>
    </xf>
    <xf numFmtId="38" fontId="4" fillId="0" borderId="0" xfId="49" applyFont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17" xfId="49" applyFont="1" applyBorder="1" applyAlignment="1">
      <alignment horizontal="center" vertical="center"/>
    </xf>
    <xf numFmtId="38" fontId="5" fillId="0" borderId="18" xfId="49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/>
    </xf>
    <xf numFmtId="38" fontId="5" fillId="0" borderId="20" xfId="49" applyFont="1" applyBorder="1" applyAlignment="1">
      <alignment horizontal="center" vertical="center"/>
    </xf>
    <xf numFmtId="38" fontId="5" fillId="0" borderId="21" xfId="49" applyFont="1" applyBorder="1" applyAlignment="1">
      <alignment horizontal="center" vertical="center"/>
    </xf>
    <xf numFmtId="38" fontId="5" fillId="0" borderId="22" xfId="49" applyFont="1" applyBorder="1" applyAlignment="1">
      <alignment horizontal="center" vertical="center"/>
    </xf>
    <xf numFmtId="38" fontId="6" fillId="0" borderId="10" xfId="49" applyFont="1" applyBorder="1" applyAlignment="1">
      <alignment horizontal="center" vertical="center"/>
    </xf>
    <xf numFmtId="38" fontId="3" fillId="0" borderId="23" xfId="49" applyFont="1" applyBorder="1" applyAlignment="1">
      <alignment horizontal="center" vertical="center"/>
    </xf>
    <xf numFmtId="38" fontId="5" fillId="0" borderId="24" xfId="49" applyFont="1" applyBorder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181" fontId="5" fillId="0" borderId="25" xfId="49" applyNumberFormat="1" applyFont="1" applyBorder="1" applyAlignment="1">
      <alignment horizontal="right" vertical="center"/>
    </xf>
    <xf numFmtId="181" fontId="5" fillId="0" borderId="26" xfId="49" applyNumberFormat="1" applyFont="1" applyBorder="1" applyAlignment="1">
      <alignment horizontal="right" vertical="center"/>
    </xf>
    <xf numFmtId="181" fontId="5" fillId="0" borderId="27" xfId="49" applyNumberFormat="1" applyFont="1" applyBorder="1" applyAlignment="1">
      <alignment horizontal="right" vertical="center"/>
    </xf>
    <xf numFmtId="38" fontId="5" fillId="0" borderId="28" xfId="49" applyFont="1" applyBorder="1" applyAlignment="1">
      <alignment horizontal="left" vertical="center"/>
    </xf>
    <xf numFmtId="182" fontId="5" fillId="0" borderId="25" xfId="49" applyNumberFormat="1" applyFont="1" applyBorder="1" applyAlignment="1">
      <alignment horizontal="right" vertical="center"/>
    </xf>
    <xf numFmtId="38" fontId="0" fillId="0" borderId="0" xfId="49" applyAlignment="1">
      <alignment horizontal="center" vertical="center"/>
    </xf>
    <xf numFmtId="38" fontId="0" fillId="0" borderId="0" xfId="49" applyBorder="1" applyAlignment="1">
      <alignment horizontal="center" vertical="center"/>
    </xf>
    <xf numFmtId="38" fontId="0" fillId="0" borderId="29" xfId="49" applyBorder="1" applyAlignment="1">
      <alignment horizontal="center" vertical="center"/>
    </xf>
    <xf numFmtId="38" fontId="0" fillId="0" borderId="0" xfId="49" applyAlignment="1">
      <alignment vertical="center"/>
    </xf>
    <xf numFmtId="38" fontId="0" fillId="0" borderId="18" xfId="49" applyBorder="1" applyAlignment="1">
      <alignment vertical="center"/>
    </xf>
    <xf numFmtId="38" fontId="0" fillId="0" borderId="30" xfId="49" applyBorder="1" applyAlignment="1">
      <alignment vertical="center"/>
    </xf>
    <xf numFmtId="38" fontId="0" fillId="0" borderId="31" xfId="49" applyBorder="1" applyAlignment="1">
      <alignment vertical="center"/>
    </xf>
    <xf numFmtId="38" fontId="0" fillId="0" borderId="32" xfId="49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0" fillId="0" borderId="33" xfId="49" applyBorder="1" applyAlignment="1">
      <alignment vertical="center"/>
    </xf>
    <xf numFmtId="38" fontId="5" fillId="0" borderId="22" xfId="49" applyFont="1" applyBorder="1" applyAlignment="1">
      <alignment vertical="center"/>
    </xf>
    <xf numFmtId="38" fontId="0" fillId="0" borderId="0" xfId="49" applyBorder="1" applyAlignment="1">
      <alignment vertical="center"/>
    </xf>
    <xf numFmtId="38" fontId="0" fillId="0" borderId="29" xfId="49" applyBorder="1" applyAlignment="1">
      <alignment vertical="center"/>
    </xf>
    <xf numFmtId="38" fontId="3" fillId="0" borderId="0" xfId="49" applyFont="1" applyBorder="1" applyAlignment="1">
      <alignment horizontal="left" vertical="center"/>
    </xf>
    <xf numFmtId="38" fontId="6" fillId="0" borderId="0" xfId="49" applyFont="1" applyBorder="1" applyAlignment="1">
      <alignment horizontal="center" vertical="center"/>
    </xf>
    <xf numFmtId="38" fontId="6" fillId="0" borderId="15" xfId="49" applyFont="1" applyBorder="1" applyAlignment="1">
      <alignment horizontal="left" vertical="center"/>
    </xf>
    <xf numFmtId="184" fontId="5" fillId="33" borderId="34" xfId="49" applyNumberFormat="1" applyFont="1" applyFill="1" applyBorder="1" applyAlignment="1">
      <alignment horizontal="center" vertical="center"/>
    </xf>
    <xf numFmtId="38" fontId="0" fillId="33" borderId="35" xfId="49" applyFill="1" applyBorder="1" applyAlignment="1">
      <alignment vertical="center"/>
    </xf>
    <xf numFmtId="184" fontId="5" fillId="33" borderId="26" xfId="49" applyNumberFormat="1" applyFont="1" applyFill="1" applyBorder="1" applyAlignment="1">
      <alignment horizontal="center" vertical="center"/>
    </xf>
    <xf numFmtId="38" fontId="0" fillId="33" borderId="36" xfId="49" applyFill="1" applyBorder="1" applyAlignment="1">
      <alignment vertical="center"/>
    </xf>
    <xf numFmtId="38" fontId="0" fillId="33" borderId="37" xfId="49" applyFill="1" applyBorder="1" applyAlignment="1">
      <alignment vertical="center"/>
    </xf>
    <xf numFmtId="38" fontId="5" fillId="33" borderId="38" xfId="49" applyFont="1" applyFill="1" applyBorder="1" applyAlignment="1">
      <alignment horizontal="left" vertical="center"/>
    </xf>
    <xf numFmtId="38" fontId="5" fillId="33" borderId="39" xfId="49" applyFont="1" applyFill="1" applyBorder="1" applyAlignment="1">
      <alignment horizontal="left" vertical="center"/>
    </xf>
    <xf numFmtId="38" fontId="0" fillId="33" borderId="30" xfId="49" applyFill="1" applyBorder="1" applyAlignment="1">
      <alignment vertical="center"/>
    </xf>
    <xf numFmtId="38" fontId="0" fillId="33" borderId="31" xfId="49" applyFill="1" applyBorder="1" applyAlignment="1">
      <alignment vertical="center"/>
    </xf>
    <xf numFmtId="38" fontId="0" fillId="33" borderId="22" xfId="49" applyFill="1" applyBorder="1" applyAlignment="1">
      <alignment vertical="center"/>
    </xf>
    <xf numFmtId="38" fontId="2" fillId="33" borderId="0" xfId="49" applyFont="1" applyFill="1" applyAlignment="1">
      <alignment horizontal="center" vertical="center"/>
    </xf>
    <xf numFmtId="38" fontId="7" fillId="0" borderId="0" xfId="49" applyFont="1" applyAlignment="1">
      <alignment horizontal="left" vertical="center"/>
    </xf>
    <xf numFmtId="38" fontId="0" fillId="33" borderId="19" xfId="49" applyFill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20" xfId="49" applyBorder="1" applyAlignment="1">
      <alignment vertical="center"/>
    </xf>
    <xf numFmtId="38" fontId="0" fillId="0" borderId="21" xfId="49" applyBorder="1" applyAlignment="1">
      <alignment vertical="center"/>
    </xf>
    <xf numFmtId="38" fontId="0" fillId="0" borderId="22" xfId="49" applyBorder="1" applyAlignment="1">
      <alignment vertical="center"/>
    </xf>
    <xf numFmtId="38" fontId="5" fillId="0" borderId="40" xfId="49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88" fontId="8" fillId="0" borderId="0" xfId="0" applyNumberFormat="1" applyFont="1" applyAlignment="1">
      <alignment horizontal="right"/>
    </xf>
    <xf numFmtId="184" fontId="5" fillId="0" borderId="0" xfId="49" applyNumberFormat="1" applyFont="1" applyFill="1" applyBorder="1" applyAlignment="1">
      <alignment horizontal="center" vertical="center"/>
    </xf>
    <xf numFmtId="38" fontId="5" fillId="0" borderId="10" xfId="49" applyFont="1" applyBorder="1" applyAlignment="1">
      <alignment horizontal="center" vertical="center"/>
    </xf>
    <xf numFmtId="38" fontId="0" fillId="33" borderId="10" xfId="49" applyFill="1" applyBorder="1" applyAlignment="1">
      <alignment vertical="center"/>
    </xf>
    <xf numFmtId="38" fontId="0" fillId="0" borderId="0" xfId="49" applyFont="1" applyAlignment="1">
      <alignment horizontal="center" vertical="center"/>
    </xf>
    <xf numFmtId="0" fontId="0" fillId="0" borderId="41" xfId="0" applyBorder="1" applyAlignment="1">
      <alignment/>
    </xf>
    <xf numFmtId="184" fontId="5" fillId="33" borderId="42" xfId="49" applyNumberFormat="1" applyFont="1" applyFill="1" applyBorder="1" applyAlignment="1">
      <alignment horizontal="center" vertical="center"/>
    </xf>
    <xf numFmtId="184" fontId="5" fillId="33" borderId="43" xfId="49" applyNumberFormat="1" applyFont="1" applyFill="1" applyBorder="1" applyAlignment="1">
      <alignment horizontal="center" vertical="center"/>
    </xf>
    <xf numFmtId="38" fontId="6" fillId="0" borderId="23" xfId="49" applyFont="1" applyBorder="1" applyAlignment="1">
      <alignment horizontal="center" vertical="center"/>
    </xf>
    <xf numFmtId="188" fontId="8" fillId="0" borderId="31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38" fontId="5" fillId="0" borderId="44" xfId="49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46" xfId="49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85" fontId="4" fillId="0" borderId="47" xfId="0" applyNumberFormat="1" applyFont="1" applyFill="1" applyBorder="1" applyAlignment="1">
      <alignment horizontal="right" vertical="center"/>
    </xf>
    <xf numFmtId="0" fontId="4" fillId="34" borderId="47" xfId="0" applyFont="1" applyFill="1" applyBorder="1" applyAlignment="1">
      <alignment horizontal="center" vertical="center"/>
    </xf>
    <xf numFmtId="185" fontId="4" fillId="34" borderId="48" xfId="0" applyNumberFormat="1" applyFont="1" applyFill="1" applyBorder="1" applyAlignment="1">
      <alignment horizontal="center" vertical="center"/>
    </xf>
    <xf numFmtId="185" fontId="4" fillId="34" borderId="49" xfId="0" applyNumberFormat="1" applyFont="1" applyFill="1" applyBorder="1" applyAlignment="1">
      <alignment horizontal="center" vertical="center"/>
    </xf>
    <xf numFmtId="185" fontId="4" fillId="34" borderId="50" xfId="0" applyNumberFormat="1" applyFont="1" applyFill="1" applyBorder="1" applyAlignment="1">
      <alignment horizontal="center" vertical="center"/>
    </xf>
    <xf numFmtId="185" fontId="4" fillId="34" borderId="51" xfId="0" applyNumberFormat="1" applyFont="1" applyFill="1" applyBorder="1" applyAlignment="1">
      <alignment horizontal="center" vertical="center"/>
    </xf>
    <xf numFmtId="185" fontId="4" fillId="34" borderId="52" xfId="0" applyNumberFormat="1" applyFont="1" applyFill="1" applyBorder="1" applyAlignment="1">
      <alignment horizontal="center" vertical="center"/>
    </xf>
    <xf numFmtId="185" fontId="4" fillId="34" borderId="53" xfId="0" applyNumberFormat="1" applyFont="1" applyFill="1" applyBorder="1" applyAlignment="1">
      <alignment horizontal="center" vertical="center"/>
    </xf>
    <xf numFmtId="38" fontId="3" fillId="0" borderId="23" xfId="49" applyFont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0" fontId="8" fillId="35" borderId="47" xfId="0" applyFont="1" applyFill="1" applyBorder="1" applyAlignment="1">
      <alignment/>
    </xf>
    <xf numFmtId="0" fontId="4" fillId="35" borderId="47" xfId="0" applyFont="1" applyFill="1" applyBorder="1" applyAlignment="1">
      <alignment horizontal="center" vertical="center"/>
    </xf>
    <xf numFmtId="38" fontId="5" fillId="0" borderId="45" xfId="49" applyFont="1" applyBorder="1" applyAlignment="1">
      <alignment horizontal="center" vertical="center"/>
    </xf>
    <xf numFmtId="190" fontId="4" fillId="0" borderId="48" xfId="0" applyNumberFormat="1" applyFont="1" applyFill="1" applyBorder="1" applyAlignment="1">
      <alignment horizontal="right" vertical="center"/>
    </xf>
    <xf numFmtId="190" fontId="4" fillId="0" borderId="49" xfId="0" applyNumberFormat="1" applyFont="1" applyFill="1" applyBorder="1" applyAlignment="1">
      <alignment horizontal="right" vertical="center"/>
    </xf>
    <xf numFmtId="190" fontId="4" fillId="0" borderId="50" xfId="0" applyNumberFormat="1" applyFont="1" applyFill="1" applyBorder="1" applyAlignment="1">
      <alignment horizontal="right" vertical="center"/>
    </xf>
    <xf numFmtId="190" fontId="4" fillId="0" borderId="51" xfId="0" applyNumberFormat="1" applyFont="1" applyFill="1" applyBorder="1" applyAlignment="1">
      <alignment horizontal="right" vertical="center"/>
    </xf>
    <xf numFmtId="190" fontId="4" fillId="0" borderId="52" xfId="0" applyNumberFormat="1" applyFont="1" applyFill="1" applyBorder="1" applyAlignment="1">
      <alignment horizontal="right" vertical="center"/>
    </xf>
    <xf numFmtId="190" fontId="4" fillId="0" borderId="53" xfId="0" applyNumberFormat="1" applyFont="1" applyFill="1" applyBorder="1" applyAlignment="1">
      <alignment horizontal="right" vertical="center"/>
    </xf>
    <xf numFmtId="190" fontId="4" fillId="0" borderId="47" xfId="0" applyNumberFormat="1" applyFont="1" applyFill="1" applyBorder="1" applyAlignment="1">
      <alignment horizontal="right" vertical="center"/>
    </xf>
    <xf numFmtId="0" fontId="5" fillId="36" borderId="54" xfId="0" applyFont="1" applyFill="1" applyBorder="1" applyAlignment="1">
      <alignment horizontal="center" vertical="center"/>
    </xf>
    <xf numFmtId="0" fontId="5" fillId="36" borderId="55" xfId="0" applyFont="1" applyFill="1" applyBorder="1" applyAlignment="1">
      <alignment horizontal="center" vertical="center"/>
    </xf>
    <xf numFmtId="0" fontId="5" fillId="36" borderId="56" xfId="0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38" fontId="5" fillId="0" borderId="48" xfId="49" applyFont="1" applyFill="1" applyBorder="1" applyAlignment="1">
      <alignment horizontal="right" vertical="center"/>
    </xf>
    <xf numFmtId="38" fontId="5" fillId="0" borderId="51" xfId="49" applyFont="1" applyFill="1" applyBorder="1" applyAlignment="1">
      <alignment horizontal="right" vertical="center"/>
    </xf>
    <xf numFmtId="0" fontId="0" fillId="0" borderId="50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5" fillId="36" borderId="48" xfId="0" applyFont="1" applyFill="1" applyBorder="1" applyAlignment="1">
      <alignment horizontal="center" vertical="center" wrapText="1"/>
    </xf>
    <xf numFmtId="0" fontId="5" fillId="36" borderId="50" xfId="0" applyFont="1" applyFill="1" applyBorder="1" applyAlignment="1">
      <alignment horizontal="center" vertical="center"/>
    </xf>
    <xf numFmtId="0" fontId="5" fillId="36" borderId="51" xfId="0" applyFont="1" applyFill="1" applyBorder="1" applyAlignment="1">
      <alignment horizontal="center" vertical="center"/>
    </xf>
    <xf numFmtId="0" fontId="5" fillId="36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59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4" fillId="0" borderId="0" xfId="0" applyFont="1" applyAlignment="1">
      <alignment horizontal="center" vertical="center"/>
    </xf>
    <xf numFmtId="188" fontId="5" fillId="0" borderId="48" xfId="0" applyNumberFormat="1" applyFont="1" applyFill="1" applyBorder="1" applyAlignment="1">
      <alignment horizontal="center" vertical="center"/>
    </xf>
    <xf numFmtId="188" fontId="5" fillId="0" borderId="50" xfId="0" applyNumberFormat="1" applyFont="1" applyFill="1" applyBorder="1" applyAlignment="1">
      <alignment horizontal="center" vertical="center"/>
    </xf>
    <xf numFmtId="188" fontId="5" fillId="0" borderId="51" xfId="0" applyNumberFormat="1" applyFont="1" applyFill="1" applyBorder="1" applyAlignment="1">
      <alignment horizontal="center" vertical="center"/>
    </xf>
    <xf numFmtId="188" fontId="5" fillId="0" borderId="53" xfId="0" applyNumberFormat="1" applyFont="1" applyFill="1" applyBorder="1" applyAlignment="1">
      <alignment horizontal="center" vertical="center"/>
    </xf>
    <xf numFmtId="0" fontId="5" fillId="36" borderId="4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59"/>
  <sheetViews>
    <sheetView showGridLines="0" tabSelected="1" zoomScale="70" zoomScaleNormal="70" zoomScalePageLayoutView="0" workbookViewId="0" topLeftCell="A1">
      <selection activeCell="X7" sqref="X7"/>
    </sheetView>
  </sheetViews>
  <sheetFormatPr defaultColWidth="9.00390625" defaultRowHeight="13.5"/>
  <cols>
    <col min="11" max="22" width="0" style="0" hidden="1" customWidth="1"/>
  </cols>
  <sheetData>
    <row r="2" spans="1:11" ht="13.5">
      <c r="A2" s="115" t="s">
        <v>35</v>
      </c>
      <c r="B2" s="115"/>
      <c r="C2" s="115"/>
      <c r="D2" s="115"/>
      <c r="E2" s="115"/>
      <c r="F2" s="115"/>
      <c r="G2" s="115"/>
      <c r="H2" s="115"/>
      <c r="I2" s="115"/>
      <c r="J2" s="116"/>
      <c r="K2" s="116"/>
    </row>
    <row r="3" spans="1:11" ht="13.5">
      <c r="A3" s="115"/>
      <c r="B3" s="115"/>
      <c r="C3" s="115"/>
      <c r="D3" s="115"/>
      <c r="E3" s="115"/>
      <c r="F3" s="115"/>
      <c r="G3" s="115"/>
      <c r="H3" s="115"/>
      <c r="I3" s="115"/>
      <c r="J3" s="116"/>
      <c r="K3" s="116"/>
    </row>
    <row r="4" spans="12:14" ht="13.5">
      <c r="L4" s="62"/>
      <c r="N4" t="s">
        <v>60</v>
      </c>
    </row>
    <row r="5" spans="1:14" ht="14.25">
      <c r="A5" s="59"/>
      <c r="B5" s="59" t="s">
        <v>37</v>
      </c>
      <c r="L5" s="62"/>
      <c r="N5" t="s">
        <v>61</v>
      </c>
    </row>
    <row r="6" spans="1:12" ht="14.25">
      <c r="A6" s="59"/>
      <c r="B6" s="59" t="s">
        <v>38</v>
      </c>
      <c r="L6" s="62"/>
    </row>
    <row r="7" spans="1:12" ht="14.25">
      <c r="A7" s="59"/>
      <c r="B7" s="59" t="s">
        <v>64</v>
      </c>
      <c r="L7" s="62"/>
    </row>
    <row r="8" spans="1:14" ht="14.25">
      <c r="A8" s="59"/>
      <c r="L8" s="62"/>
      <c r="N8" t="s">
        <v>43</v>
      </c>
    </row>
    <row r="9" spans="1:14" ht="14.25">
      <c r="A9" s="59"/>
      <c r="B9" s="59" t="s">
        <v>39</v>
      </c>
      <c r="L9" s="62"/>
      <c r="N9" t="s">
        <v>44</v>
      </c>
    </row>
    <row r="10" spans="1:12" ht="14.25">
      <c r="A10" s="59"/>
      <c r="B10" s="59" t="s">
        <v>63</v>
      </c>
      <c r="L10" s="62"/>
    </row>
    <row r="11" spans="1:12" ht="14.25">
      <c r="A11" s="59"/>
      <c r="B11" s="59" t="s">
        <v>58</v>
      </c>
      <c r="L11" s="62"/>
    </row>
    <row r="12" spans="1:12" ht="13.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2"/>
    </row>
    <row r="13" spans="1:11" ht="13.5">
      <c r="A13" s="117" t="s">
        <v>40</v>
      </c>
      <c r="B13" s="117"/>
      <c r="C13" s="117"/>
      <c r="D13" s="117"/>
      <c r="E13" s="117"/>
      <c r="F13" s="117"/>
      <c r="G13" s="117"/>
      <c r="H13" s="117"/>
      <c r="I13" s="117"/>
      <c r="J13" s="118"/>
      <c r="K13" s="118"/>
    </row>
    <row r="14" spans="1:11" ht="14.25" thickBot="1">
      <c r="A14" s="119"/>
      <c r="B14" s="119"/>
      <c r="C14" s="119"/>
      <c r="D14" s="119"/>
      <c r="E14" s="119"/>
      <c r="F14" s="119"/>
      <c r="G14" s="119"/>
      <c r="H14" s="119"/>
      <c r="I14" s="119"/>
      <c r="J14" s="116"/>
      <c r="K14" s="116"/>
    </row>
    <row r="15" spans="2:19" ht="18" thickTop="1">
      <c r="B15" s="97" t="s">
        <v>36</v>
      </c>
      <c r="C15" s="98"/>
      <c r="D15" s="120"/>
      <c r="E15" s="121"/>
      <c r="F15" s="124" t="s">
        <v>41</v>
      </c>
      <c r="G15" s="106"/>
      <c r="H15" s="125"/>
      <c r="I15" s="126"/>
      <c r="L15" s="25"/>
      <c r="M15" s="25"/>
      <c r="N15" s="1" t="s">
        <v>31</v>
      </c>
      <c r="O15" s="1"/>
      <c r="P15" s="1"/>
      <c r="Q15" s="51"/>
      <c r="R15" s="52" t="s">
        <v>32</v>
      </c>
      <c r="S15" s="1"/>
    </row>
    <row r="16" spans="2:19" ht="18" thickBot="1">
      <c r="B16" s="99"/>
      <c r="C16" s="100"/>
      <c r="D16" s="122"/>
      <c r="E16" s="123"/>
      <c r="F16" s="107"/>
      <c r="G16" s="108"/>
      <c r="H16" s="127"/>
      <c r="I16" s="112"/>
      <c r="L16" s="2" t="s">
        <v>4</v>
      </c>
      <c r="M16" s="2"/>
      <c r="N16" s="38"/>
      <c r="O16" s="38"/>
      <c r="P16" s="3"/>
      <c r="Q16" s="3"/>
      <c r="R16" s="3"/>
      <c r="S16" s="3"/>
    </row>
    <row r="17" spans="2:19" ht="15" thickBot="1" thickTop="1">
      <c r="B17" s="97" t="s">
        <v>42</v>
      </c>
      <c r="C17" s="98"/>
      <c r="D17" s="101"/>
      <c r="E17" s="103" t="s">
        <v>34</v>
      </c>
      <c r="F17" s="105" t="s">
        <v>62</v>
      </c>
      <c r="G17" s="106"/>
      <c r="H17" s="109"/>
      <c r="I17" s="110"/>
      <c r="L17" s="4" t="s">
        <v>1</v>
      </c>
      <c r="M17" s="5" t="s">
        <v>30</v>
      </c>
      <c r="N17" s="5" t="s">
        <v>33</v>
      </c>
      <c r="O17" s="26"/>
      <c r="P17" s="65" t="s">
        <v>56</v>
      </c>
      <c r="Q17" s="65" t="s">
        <v>57</v>
      </c>
      <c r="R17" s="25"/>
      <c r="S17" s="25"/>
    </row>
    <row r="18" spans="2:19" ht="15" thickBot="1" thickTop="1">
      <c r="B18" s="99"/>
      <c r="C18" s="100"/>
      <c r="D18" s="102"/>
      <c r="E18" s="104"/>
      <c r="F18" s="107"/>
      <c r="G18" s="108"/>
      <c r="H18" s="111"/>
      <c r="I18" s="112"/>
      <c r="L18" s="41">
        <v>13</v>
      </c>
      <c r="M18" s="42">
        <v>1000</v>
      </c>
      <c r="N18" s="42">
        <f>M18/2</f>
        <v>500</v>
      </c>
      <c r="O18" s="36"/>
      <c r="P18" s="28">
        <f>IF(D17&lt;21,D17*N37,IF(D17&lt;41,(D17-20)*N38+Q38,IF(D17&lt;61,(D17-40)*N39+Q39,IF(D17&lt;101,(D17-60)*N40+Q40,IF(D17&lt;201,(D17-100)*N41+Q41,IF(D17&gt;=201,(D17-200)*N42+Q42))))))</f>
        <v>0</v>
      </c>
      <c r="Q18" s="28">
        <f>IF(D17&lt;21,D17*N56,IF(D17&lt;41,(D17-20)*N57+Q57,IF(D17&lt;101,(D17-40)*N58+Q58,IF(D17&gt;=101,(D17-100)*N59+Q59))))</f>
        <v>0</v>
      </c>
      <c r="R18" s="28"/>
      <c r="S18" s="28"/>
    </row>
    <row r="19" spans="12:19" ht="14.25" thickTop="1">
      <c r="L19" s="43">
        <v>20</v>
      </c>
      <c r="M19" s="44">
        <v>2200</v>
      </c>
      <c r="N19" s="42">
        <f aca="true" t="shared" si="0" ref="N19:N25">M19/2</f>
        <v>1100</v>
      </c>
      <c r="O19" s="36"/>
      <c r="P19" s="28">
        <f>IF(D17&lt;11,D17*N29,IF(D17&lt;21,(D17-10)*N30+Q30,IF(D17&lt;31,(D17-20)*N31+Q31,IF(D17&lt;51,(D17-30)*N32+Q32,IF(D17&lt;101,(D17-50)*N33+Q33,IF(D17&gt;=101,(D17-100)*N34+Q34))))))</f>
        <v>0</v>
      </c>
      <c r="Q19" s="28">
        <f>IF(D17&lt;11,D17*N50,IF(D17&lt;21,(D17-10)*N51+Q51,IF(D17&lt;51,(D17-20)*N52+Q52,IF(D17&gt;=51,(D17-50)*N53+Q53))))</f>
        <v>0</v>
      </c>
      <c r="R19" s="28"/>
      <c r="S19" s="28"/>
    </row>
    <row r="20" spans="12:19" ht="13.5">
      <c r="L20" s="43">
        <v>25</v>
      </c>
      <c r="M20" s="44">
        <v>4800</v>
      </c>
      <c r="N20" s="42">
        <f t="shared" si="0"/>
        <v>2400</v>
      </c>
      <c r="O20" s="36"/>
      <c r="P20" s="28"/>
      <c r="Q20" s="28"/>
      <c r="R20" s="28"/>
      <c r="S20" s="28"/>
    </row>
    <row r="21" spans="12:19" ht="13.5">
      <c r="L21" s="43">
        <v>30</v>
      </c>
      <c r="M21" s="44">
        <v>4800</v>
      </c>
      <c r="N21" s="42">
        <f t="shared" si="0"/>
        <v>2400</v>
      </c>
      <c r="O21" s="36"/>
      <c r="P21" s="28"/>
      <c r="Q21" s="28"/>
      <c r="R21" s="28"/>
      <c r="S21" s="28"/>
    </row>
    <row r="22" spans="12:19" ht="13.5">
      <c r="L22" s="43">
        <v>40</v>
      </c>
      <c r="M22" s="44">
        <v>16000</v>
      </c>
      <c r="N22" s="42">
        <f t="shared" si="0"/>
        <v>8000</v>
      </c>
      <c r="O22" s="36"/>
      <c r="P22" s="28"/>
      <c r="Q22" s="28"/>
      <c r="R22" s="28"/>
      <c r="S22" s="28"/>
    </row>
    <row r="23" spans="12:19" ht="13.5">
      <c r="L23" s="43">
        <v>50</v>
      </c>
      <c r="M23" s="44">
        <v>29200</v>
      </c>
      <c r="N23" s="42">
        <f t="shared" si="0"/>
        <v>14600</v>
      </c>
      <c r="O23" s="36"/>
      <c r="P23" s="28"/>
      <c r="Q23" s="28"/>
      <c r="R23" s="28"/>
      <c r="S23" s="28"/>
    </row>
    <row r="24" spans="1:19" ht="13.5">
      <c r="A24" s="113" t="s">
        <v>45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4"/>
      <c r="L24" s="67">
        <v>75</v>
      </c>
      <c r="M24" s="44">
        <v>82800</v>
      </c>
      <c r="N24" s="42">
        <f t="shared" si="0"/>
        <v>41400</v>
      </c>
      <c r="O24" s="36"/>
      <c r="P24" s="28"/>
      <c r="Q24" s="28"/>
      <c r="R24" s="28"/>
      <c r="S24" s="28"/>
    </row>
    <row r="25" spans="1:19" ht="14.25" thickBo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4"/>
      <c r="L25" s="68">
        <v>100</v>
      </c>
      <c r="M25" s="45">
        <v>176400</v>
      </c>
      <c r="N25" s="42">
        <f t="shared" si="0"/>
        <v>88200</v>
      </c>
      <c r="O25" s="36"/>
      <c r="P25" s="28"/>
      <c r="Q25" s="28"/>
      <c r="R25" s="28"/>
      <c r="S25" s="28"/>
    </row>
    <row r="26" spans="2:19" ht="15" thickBot="1">
      <c r="B26" s="59" t="s">
        <v>46</v>
      </c>
      <c r="C26" s="60" t="s">
        <v>47</v>
      </c>
      <c r="D26" s="70">
        <f>D15</f>
        <v>0</v>
      </c>
      <c r="E26" s="60" t="s">
        <v>48</v>
      </c>
      <c r="F26" s="71">
        <f>H15</f>
        <v>0</v>
      </c>
      <c r="G26" s="60" t="s">
        <v>49</v>
      </c>
      <c r="H26" s="71">
        <f>H17</f>
        <v>0</v>
      </c>
      <c r="L26" s="8" t="s">
        <v>5</v>
      </c>
      <c r="M26" s="8"/>
      <c r="N26" s="16"/>
      <c r="O26" s="39"/>
      <c r="P26" s="28"/>
      <c r="Q26" s="28"/>
      <c r="R26" s="28"/>
      <c r="S26" s="28"/>
    </row>
    <row r="27" spans="2:19" ht="15" thickBot="1">
      <c r="B27" s="59"/>
      <c r="C27" s="60"/>
      <c r="D27" s="61"/>
      <c r="E27" s="60"/>
      <c r="F27" s="59"/>
      <c r="G27" s="60"/>
      <c r="H27" s="59"/>
      <c r="L27" s="69"/>
      <c r="M27" s="69"/>
      <c r="N27" s="39"/>
      <c r="O27" s="39"/>
      <c r="P27" s="28"/>
      <c r="Q27" s="28"/>
      <c r="R27" s="28"/>
      <c r="S27" s="28"/>
    </row>
    <row r="28" spans="2:19" ht="15" thickBot="1" thickTop="1">
      <c r="B28" s="87"/>
      <c r="C28" s="87"/>
      <c r="D28" s="87"/>
      <c r="E28" s="88" t="s">
        <v>50</v>
      </c>
      <c r="F28" s="88"/>
      <c r="G28" s="88"/>
      <c r="H28" s="88" t="s">
        <v>51</v>
      </c>
      <c r="I28" s="88"/>
      <c r="J28" s="88"/>
      <c r="L28" s="6" t="s">
        <v>6</v>
      </c>
      <c r="M28" s="7" t="s">
        <v>7</v>
      </c>
      <c r="N28" s="5" t="s">
        <v>29</v>
      </c>
      <c r="O28" s="58" t="s">
        <v>2</v>
      </c>
      <c r="P28" s="72" t="s">
        <v>9</v>
      </c>
      <c r="Q28" s="89"/>
      <c r="R28" s="25"/>
      <c r="S28" s="25"/>
    </row>
    <row r="29" spans="2:19" ht="15" thickBot="1" thickTop="1">
      <c r="B29" s="87"/>
      <c r="C29" s="87"/>
      <c r="D29" s="87"/>
      <c r="E29" s="88"/>
      <c r="F29" s="88"/>
      <c r="G29" s="88"/>
      <c r="H29" s="88"/>
      <c r="I29" s="88"/>
      <c r="J29" s="88"/>
      <c r="L29" s="10" t="s">
        <v>13</v>
      </c>
      <c r="M29" s="11" t="s">
        <v>14</v>
      </c>
      <c r="N29" s="42">
        <v>70</v>
      </c>
      <c r="O29" s="53">
        <v>10</v>
      </c>
      <c r="P29" s="54">
        <f>10*N29</f>
        <v>700</v>
      </c>
      <c r="Q29" s="55"/>
      <c r="R29" s="28"/>
      <c r="S29" s="28"/>
    </row>
    <row r="30" spans="2:19" ht="15" thickBot="1" thickTop="1">
      <c r="B30" s="76" t="s">
        <v>52</v>
      </c>
      <c r="C30" s="76"/>
      <c r="D30" s="76"/>
      <c r="E30" s="90">
        <f>D17</f>
        <v>0</v>
      </c>
      <c r="F30" s="91"/>
      <c r="G30" s="92"/>
      <c r="H30" s="96">
        <f>IF(H15=N4,D17,0)</f>
        <v>0</v>
      </c>
      <c r="I30" s="96"/>
      <c r="J30" s="96"/>
      <c r="L30" s="12" t="s">
        <v>15</v>
      </c>
      <c r="M30" s="13" t="s">
        <v>16</v>
      </c>
      <c r="N30" s="44">
        <v>125</v>
      </c>
      <c r="O30" s="53">
        <v>10</v>
      </c>
      <c r="P30" s="54">
        <f>10*N30</f>
        <v>1250</v>
      </c>
      <c r="Q30" s="33">
        <f>P29</f>
        <v>700</v>
      </c>
      <c r="R30" s="28"/>
      <c r="S30" s="28"/>
    </row>
    <row r="31" spans="2:19" ht="15" thickBot="1" thickTop="1">
      <c r="B31" s="76"/>
      <c r="C31" s="76"/>
      <c r="D31" s="76"/>
      <c r="E31" s="93"/>
      <c r="F31" s="94"/>
      <c r="G31" s="95"/>
      <c r="H31" s="96"/>
      <c r="I31" s="96"/>
      <c r="J31" s="96"/>
      <c r="L31" s="12" t="s">
        <v>17</v>
      </c>
      <c r="M31" s="13" t="s">
        <v>18</v>
      </c>
      <c r="N31" s="44">
        <v>150</v>
      </c>
      <c r="O31" s="53">
        <v>10</v>
      </c>
      <c r="P31" s="54">
        <f>10*N31</f>
        <v>1500</v>
      </c>
      <c r="Q31" s="33">
        <f>SUM(P29:P30)</f>
        <v>1950</v>
      </c>
      <c r="R31" s="28"/>
      <c r="S31" s="28"/>
    </row>
    <row r="32" spans="2:19" ht="15" thickBot="1" thickTop="1">
      <c r="B32" s="76" t="s">
        <v>0</v>
      </c>
      <c r="C32" s="76"/>
      <c r="D32" s="76"/>
      <c r="E32" s="77">
        <f>IF(H17=N9,SUMIF(L18:L25,D15,M18:M25),SUMIF(L18:L25,D15,N18:N25))</f>
        <v>0</v>
      </c>
      <c r="F32" s="77"/>
      <c r="G32" s="77"/>
      <c r="H32" s="77">
        <f>IF(H15=N4,IF(H17=N9,M46,M47),0)</f>
        <v>0</v>
      </c>
      <c r="I32" s="77"/>
      <c r="J32" s="77"/>
      <c r="L32" s="12" t="s">
        <v>19</v>
      </c>
      <c r="M32" s="13" t="s">
        <v>20</v>
      </c>
      <c r="N32" s="44">
        <v>180</v>
      </c>
      <c r="O32" s="53">
        <v>20</v>
      </c>
      <c r="P32" s="54">
        <f>20*N32</f>
        <v>3600</v>
      </c>
      <c r="Q32" s="33">
        <f>SUM(P29:P31)</f>
        <v>3450</v>
      </c>
      <c r="R32" s="28"/>
      <c r="S32" s="28"/>
    </row>
    <row r="33" spans="2:19" ht="15" thickBot="1" thickTop="1">
      <c r="B33" s="76"/>
      <c r="C33" s="76"/>
      <c r="D33" s="76"/>
      <c r="E33" s="77"/>
      <c r="F33" s="77"/>
      <c r="G33" s="77"/>
      <c r="H33" s="77"/>
      <c r="I33" s="77"/>
      <c r="J33" s="77"/>
      <c r="L33" s="12" t="s">
        <v>21</v>
      </c>
      <c r="M33" s="13" t="s">
        <v>22</v>
      </c>
      <c r="N33" s="44">
        <v>220</v>
      </c>
      <c r="O33" s="53">
        <v>50</v>
      </c>
      <c r="P33" s="54">
        <f>50*N33</f>
        <v>11000</v>
      </c>
      <c r="Q33" s="33">
        <f>SUM(P29:P32)</f>
        <v>7050</v>
      </c>
      <c r="R33" s="28"/>
      <c r="S33" s="28"/>
    </row>
    <row r="34" spans="2:19" ht="15" thickBot="1" thickTop="1">
      <c r="B34" s="76" t="s">
        <v>3</v>
      </c>
      <c r="C34" s="76"/>
      <c r="D34" s="76"/>
      <c r="E34" s="77">
        <f>IF(H17=N9,P18,P19)</f>
        <v>0</v>
      </c>
      <c r="F34" s="77"/>
      <c r="G34" s="77"/>
      <c r="H34" s="77">
        <f>IF(H15=N4,IF(H17=N9,Q18,Q19),0)</f>
        <v>0</v>
      </c>
      <c r="I34" s="77"/>
      <c r="J34" s="77"/>
      <c r="L34" s="14" t="s">
        <v>23</v>
      </c>
      <c r="M34" s="15" t="s">
        <v>24</v>
      </c>
      <c r="N34" s="45">
        <v>245</v>
      </c>
      <c r="O34" s="56"/>
      <c r="P34" s="32"/>
      <c r="Q34" s="35">
        <f>SUM(P29:P33)</f>
        <v>18050</v>
      </c>
      <c r="R34" s="28"/>
      <c r="S34" s="28"/>
    </row>
    <row r="35" spans="2:19" ht="15" thickBot="1" thickTop="1">
      <c r="B35" s="76"/>
      <c r="C35" s="76"/>
      <c r="D35" s="76"/>
      <c r="E35" s="77"/>
      <c r="F35" s="77"/>
      <c r="G35" s="77"/>
      <c r="H35" s="77"/>
      <c r="I35" s="77"/>
      <c r="J35" s="77"/>
      <c r="L35" s="40" t="s">
        <v>10</v>
      </c>
      <c r="M35" s="8"/>
      <c r="N35" s="8"/>
      <c r="O35" s="16"/>
      <c r="P35" s="28"/>
      <c r="Q35" s="28"/>
      <c r="R35" s="28"/>
      <c r="S35" s="28"/>
    </row>
    <row r="36" spans="2:19" ht="15" thickBot="1" thickTop="1">
      <c r="B36" s="76" t="s">
        <v>53</v>
      </c>
      <c r="C36" s="76"/>
      <c r="D36" s="76"/>
      <c r="E36" s="77">
        <f>E32+E34</f>
        <v>0</v>
      </c>
      <c r="F36" s="77"/>
      <c r="G36" s="77"/>
      <c r="H36" s="77">
        <f>H32+H34</f>
        <v>0</v>
      </c>
      <c r="I36" s="77"/>
      <c r="J36" s="77"/>
      <c r="L36" s="4" t="s">
        <v>7</v>
      </c>
      <c r="M36" s="18"/>
      <c r="N36" s="9" t="s">
        <v>28</v>
      </c>
      <c r="O36" s="9" t="s">
        <v>2</v>
      </c>
      <c r="P36" s="74" t="s">
        <v>9</v>
      </c>
      <c r="Q36" s="75"/>
      <c r="R36" s="25"/>
      <c r="S36" s="25"/>
    </row>
    <row r="37" spans="2:19" ht="15" thickBot="1" thickTop="1">
      <c r="B37" s="76"/>
      <c r="C37" s="76"/>
      <c r="D37" s="76"/>
      <c r="E37" s="77"/>
      <c r="F37" s="77"/>
      <c r="G37" s="77"/>
      <c r="H37" s="77"/>
      <c r="I37" s="77"/>
      <c r="J37" s="77"/>
      <c r="L37" s="20">
        <v>1</v>
      </c>
      <c r="M37" s="46">
        <v>20</v>
      </c>
      <c r="N37" s="30">
        <f aca="true" t="shared" si="1" ref="N37:N42">N29</f>
        <v>70</v>
      </c>
      <c r="O37" s="48">
        <v>20</v>
      </c>
      <c r="P37" s="30">
        <f>N37*O37</f>
        <v>1400</v>
      </c>
      <c r="Q37" s="29"/>
      <c r="R37" s="28"/>
      <c r="S37" s="28"/>
    </row>
    <row r="38" spans="2:19" ht="15" thickBot="1" thickTop="1">
      <c r="B38" s="76" t="s">
        <v>54</v>
      </c>
      <c r="C38" s="76"/>
      <c r="D38" s="76"/>
      <c r="E38" s="77">
        <f>ROUNDDOWN(E36*0.1,0)</f>
        <v>0</v>
      </c>
      <c r="F38" s="77"/>
      <c r="G38" s="77"/>
      <c r="H38" s="77">
        <f>ROUNDDOWN(H36*0.1,0)</f>
        <v>0</v>
      </c>
      <c r="I38" s="77"/>
      <c r="J38" s="77"/>
      <c r="L38" s="21">
        <f>M37+1</f>
        <v>21</v>
      </c>
      <c r="M38" s="47">
        <v>40</v>
      </c>
      <c r="N38" s="31">
        <f t="shared" si="1"/>
        <v>125</v>
      </c>
      <c r="O38" s="49">
        <v>20</v>
      </c>
      <c r="P38" s="30">
        <f>N38*O38</f>
        <v>2500</v>
      </c>
      <c r="Q38" s="33">
        <f>P37</f>
        <v>1400</v>
      </c>
      <c r="R38" s="28"/>
      <c r="S38" s="28"/>
    </row>
    <row r="39" spans="2:19" ht="15" thickBot="1" thickTop="1">
      <c r="B39" s="76"/>
      <c r="C39" s="76"/>
      <c r="D39" s="76"/>
      <c r="E39" s="77"/>
      <c r="F39" s="77"/>
      <c r="G39" s="77"/>
      <c r="H39" s="77"/>
      <c r="I39" s="77"/>
      <c r="J39" s="77"/>
      <c r="L39" s="21">
        <f>M38+1</f>
        <v>41</v>
      </c>
      <c r="M39" s="47">
        <v>60</v>
      </c>
      <c r="N39" s="31">
        <f t="shared" si="1"/>
        <v>150</v>
      </c>
      <c r="O39" s="49">
        <v>20</v>
      </c>
      <c r="P39" s="30">
        <f>N39*O39</f>
        <v>3000</v>
      </c>
      <c r="Q39" s="33">
        <f>SUM(P37:P38)</f>
        <v>3900</v>
      </c>
      <c r="R39" s="28"/>
      <c r="S39" s="28"/>
    </row>
    <row r="40" spans="2:19" ht="15" thickBot="1" thickTop="1">
      <c r="B40" s="76" t="s">
        <v>55</v>
      </c>
      <c r="C40" s="76"/>
      <c r="D40" s="76"/>
      <c r="E40" s="77">
        <f>E36+E38</f>
        <v>0</v>
      </c>
      <c r="F40" s="77"/>
      <c r="G40" s="77"/>
      <c r="H40" s="77">
        <f>H36+H38</f>
        <v>0</v>
      </c>
      <c r="I40" s="77"/>
      <c r="J40" s="77"/>
      <c r="L40" s="21">
        <f>M39+1</f>
        <v>61</v>
      </c>
      <c r="M40" s="47">
        <v>100</v>
      </c>
      <c r="N40" s="31">
        <f t="shared" si="1"/>
        <v>180</v>
      </c>
      <c r="O40" s="49">
        <v>40</v>
      </c>
      <c r="P40" s="30">
        <f>N40*O40</f>
        <v>7200</v>
      </c>
      <c r="Q40" s="33">
        <f>SUM(P37:P39)</f>
        <v>6900</v>
      </c>
      <c r="R40" s="28"/>
      <c r="S40" s="28"/>
    </row>
    <row r="41" spans="2:19" ht="15" thickBot="1" thickTop="1">
      <c r="B41" s="76"/>
      <c r="C41" s="76"/>
      <c r="D41" s="76"/>
      <c r="E41" s="77"/>
      <c r="F41" s="77"/>
      <c r="G41" s="77"/>
      <c r="H41" s="77"/>
      <c r="I41" s="77"/>
      <c r="J41" s="77"/>
      <c r="L41" s="21">
        <f>M40+1</f>
        <v>101</v>
      </c>
      <c r="M41" s="47">
        <v>200</v>
      </c>
      <c r="N41" s="31">
        <f t="shared" si="1"/>
        <v>220</v>
      </c>
      <c r="O41" s="49">
        <v>100</v>
      </c>
      <c r="P41" s="30">
        <f>N41*O41</f>
        <v>22000</v>
      </c>
      <c r="Q41" s="33">
        <f>SUM(P37:P40)</f>
        <v>14100</v>
      </c>
      <c r="R41" s="28"/>
      <c r="S41" s="28"/>
    </row>
    <row r="42" spans="2:19" ht="15" thickBot="1" thickTop="1">
      <c r="B42" s="78" t="s">
        <v>59</v>
      </c>
      <c r="C42" s="78"/>
      <c r="D42" s="78"/>
      <c r="E42" s="79">
        <f>E40+H40</f>
        <v>0</v>
      </c>
      <c r="F42" s="80"/>
      <c r="G42" s="80"/>
      <c r="H42" s="80"/>
      <c r="I42" s="80"/>
      <c r="J42" s="81"/>
      <c r="L42" s="21">
        <f>M41+1</f>
        <v>201</v>
      </c>
      <c r="M42" s="23"/>
      <c r="N42" s="32">
        <f t="shared" si="1"/>
        <v>245</v>
      </c>
      <c r="O42" s="32"/>
      <c r="P42" s="34"/>
      <c r="Q42" s="35">
        <f>SUM(P37:P41)</f>
        <v>36100</v>
      </c>
      <c r="R42" s="28"/>
      <c r="S42" s="28"/>
    </row>
    <row r="43" spans="2:19" ht="15" thickBot="1" thickTop="1">
      <c r="B43" s="78"/>
      <c r="C43" s="78"/>
      <c r="D43" s="78"/>
      <c r="E43" s="82"/>
      <c r="F43" s="83"/>
      <c r="G43" s="83"/>
      <c r="H43" s="83"/>
      <c r="I43" s="83"/>
      <c r="J43" s="84"/>
      <c r="L43" s="85" t="s">
        <v>11</v>
      </c>
      <c r="M43" s="85"/>
      <c r="N43" s="17"/>
      <c r="O43" s="17"/>
      <c r="P43" s="36"/>
      <c r="Q43" s="36"/>
      <c r="R43" s="26"/>
      <c r="S43" s="26"/>
    </row>
    <row r="44" spans="12:19" ht="15" thickBot="1" thickTop="1">
      <c r="L44" s="86"/>
      <c r="M44" s="86"/>
      <c r="N44" s="19"/>
      <c r="O44" s="19"/>
      <c r="P44" s="28"/>
      <c r="Q44" s="28"/>
      <c r="R44" s="28"/>
      <c r="S44" s="28"/>
    </row>
    <row r="45" spans="12:19" ht="14.25" thickBot="1">
      <c r="L45" s="6" t="s">
        <v>0</v>
      </c>
      <c r="M45" s="7" t="s">
        <v>8</v>
      </c>
      <c r="N45" s="27"/>
      <c r="O45" s="25"/>
      <c r="P45" s="25"/>
      <c r="Q45" s="25"/>
      <c r="R45" s="25"/>
      <c r="S45" s="25"/>
    </row>
    <row r="46" spans="12:19" ht="15" thickBot="1" thickTop="1">
      <c r="L46" s="14" t="s">
        <v>44</v>
      </c>
      <c r="M46" s="50">
        <v>1200</v>
      </c>
      <c r="N46" s="37"/>
      <c r="O46" s="36"/>
      <c r="P46" s="28"/>
      <c r="Q46" s="28"/>
      <c r="R46" s="28"/>
      <c r="S46" s="28"/>
    </row>
    <row r="47" spans="12:19" ht="14.25" thickBot="1">
      <c r="L47" s="63" t="s">
        <v>43</v>
      </c>
      <c r="M47" s="64">
        <v>600</v>
      </c>
      <c r="N47" s="36"/>
      <c r="O47" s="36"/>
      <c r="P47" s="28"/>
      <c r="Q47" s="28"/>
      <c r="R47" s="28"/>
      <c r="S47" s="28"/>
    </row>
    <row r="48" spans="12:19" ht="14.25" thickBot="1">
      <c r="L48" s="16" t="s">
        <v>12</v>
      </c>
      <c r="M48" s="16"/>
      <c r="N48" s="16"/>
      <c r="O48" s="39"/>
      <c r="P48" s="36"/>
      <c r="Q48" s="36"/>
      <c r="R48" s="28"/>
      <c r="S48" s="28"/>
    </row>
    <row r="49" spans="12:19" ht="14.25" thickBot="1">
      <c r="L49" s="6" t="s">
        <v>6</v>
      </c>
      <c r="M49" s="7" t="s">
        <v>7</v>
      </c>
      <c r="N49" s="5" t="s">
        <v>29</v>
      </c>
      <c r="O49" s="58" t="s">
        <v>2</v>
      </c>
      <c r="P49" s="72" t="s">
        <v>9</v>
      </c>
      <c r="Q49" s="73"/>
      <c r="R49" s="25"/>
      <c r="S49" s="25"/>
    </row>
    <row r="50" spans="12:19" ht="14.25" thickTop="1">
      <c r="L50" s="10" t="s">
        <v>13</v>
      </c>
      <c r="M50" s="11" t="s">
        <v>14</v>
      </c>
      <c r="N50" s="42">
        <v>70</v>
      </c>
      <c r="O50" s="53">
        <v>10</v>
      </c>
      <c r="P50" s="31">
        <f>N50*O50</f>
        <v>700</v>
      </c>
      <c r="Q50" s="55"/>
      <c r="R50" s="28"/>
      <c r="S50" s="28"/>
    </row>
    <row r="51" spans="12:19" ht="13.5">
      <c r="L51" s="12" t="s">
        <v>15</v>
      </c>
      <c r="M51" s="13" t="s">
        <v>16</v>
      </c>
      <c r="N51" s="44">
        <v>90</v>
      </c>
      <c r="O51" s="53">
        <v>10</v>
      </c>
      <c r="P51" s="31">
        <f>N51*O51</f>
        <v>900</v>
      </c>
      <c r="Q51" s="55">
        <f>P50</f>
        <v>700</v>
      </c>
      <c r="R51" s="28"/>
      <c r="S51" s="28"/>
    </row>
    <row r="52" spans="12:19" ht="13.5">
      <c r="L52" s="12" t="s">
        <v>25</v>
      </c>
      <c r="M52" s="13" t="s">
        <v>26</v>
      </c>
      <c r="N52" s="44">
        <v>120</v>
      </c>
      <c r="O52" s="53">
        <v>30</v>
      </c>
      <c r="P52" s="31">
        <f>N52*O52</f>
        <v>3600</v>
      </c>
      <c r="Q52" s="55">
        <f>SUM(P50:P51)</f>
        <v>1600</v>
      </c>
      <c r="R52" s="28"/>
      <c r="S52" s="28"/>
    </row>
    <row r="53" spans="12:19" ht="14.25" thickBot="1">
      <c r="L53" s="14" t="s">
        <v>27</v>
      </c>
      <c r="M53" s="15" t="s">
        <v>23</v>
      </c>
      <c r="N53" s="45">
        <v>150</v>
      </c>
      <c r="O53" s="56"/>
      <c r="P53" s="32"/>
      <c r="Q53" s="57">
        <f>SUM(P50:P52)</f>
        <v>5200</v>
      </c>
      <c r="R53" s="28"/>
      <c r="S53" s="28"/>
    </row>
    <row r="54" spans="12:19" ht="14.25" thickBot="1">
      <c r="L54" s="40" t="s">
        <v>10</v>
      </c>
      <c r="M54" s="8"/>
      <c r="N54" s="8"/>
      <c r="O54" s="16"/>
      <c r="P54" s="28"/>
      <c r="Q54" s="28"/>
      <c r="R54" s="28"/>
      <c r="S54" s="28"/>
    </row>
    <row r="55" spans="12:19" ht="14.25" thickBot="1">
      <c r="L55" s="4" t="s">
        <v>7</v>
      </c>
      <c r="M55" s="18"/>
      <c r="N55" s="9" t="s">
        <v>28</v>
      </c>
      <c r="O55" s="9" t="s">
        <v>2</v>
      </c>
      <c r="P55" s="74" t="s">
        <v>9</v>
      </c>
      <c r="Q55" s="75"/>
      <c r="R55" s="25"/>
      <c r="S55" s="25"/>
    </row>
    <row r="56" spans="12:19" ht="14.25" thickTop="1">
      <c r="L56" s="24">
        <v>1</v>
      </c>
      <c r="M56" s="46">
        <v>20</v>
      </c>
      <c r="N56" s="30">
        <f>N50</f>
        <v>70</v>
      </c>
      <c r="O56" s="48">
        <v>20</v>
      </c>
      <c r="P56" s="30">
        <f>N56*O56</f>
        <v>1400</v>
      </c>
      <c r="Q56" s="29"/>
      <c r="R56" s="28"/>
      <c r="S56" s="28"/>
    </row>
    <row r="57" spans="12:19" ht="13.5">
      <c r="L57" s="21">
        <f>M56+1</f>
        <v>21</v>
      </c>
      <c r="M57" s="47">
        <v>40</v>
      </c>
      <c r="N57" s="31">
        <f>N51</f>
        <v>90</v>
      </c>
      <c r="O57" s="49">
        <v>20</v>
      </c>
      <c r="P57" s="30">
        <f>N57*O57</f>
        <v>1800</v>
      </c>
      <c r="Q57" s="33">
        <f>SUM(P56)</f>
        <v>1400</v>
      </c>
      <c r="R57" s="28"/>
      <c r="S57" s="28"/>
    </row>
    <row r="58" spans="12:19" ht="13.5">
      <c r="L58" s="21">
        <f>M57+1</f>
        <v>41</v>
      </c>
      <c r="M58" s="47">
        <v>100</v>
      </c>
      <c r="N58" s="31">
        <f>N52</f>
        <v>120</v>
      </c>
      <c r="O58" s="49">
        <v>60</v>
      </c>
      <c r="P58" s="30">
        <f>N58*O58</f>
        <v>7200</v>
      </c>
      <c r="Q58" s="33">
        <f>SUM(P56:P57)</f>
        <v>3200</v>
      </c>
      <c r="R58" s="28"/>
      <c r="S58" s="28"/>
    </row>
    <row r="59" spans="12:19" ht="14.25" thickBot="1">
      <c r="L59" s="22">
        <f>M58+1</f>
        <v>101</v>
      </c>
      <c r="M59" s="23"/>
      <c r="N59" s="32">
        <f>N53</f>
        <v>150</v>
      </c>
      <c r="O59" s="32"/>
      <c r="P59" s="34"/>
      <c r="Q59" s="35">
        <f>SUM(P56:P58)</f>
        <v>10400</v>
      </c>
      <c r="R59" s="28"/>
      <c r="S59" s="28"/>
    </row>
  </sheetData>
  <sheetProtection password="C4EB" sheet="1" objects="1" scenarios="1"/>
  <protectedRanges>
    <protectedRange sqref="D15" name="あ"/>
    <protectedRange sqref="D17" name="範囲1"/>
    <protectedRange sqref="H15:I18" name="範囲3"/>
  </protectedRanges>
  <mergeCells count="40">
    <mergeCell ref="A2:K3"/>
    <mergeCell ref="A13:K14"/>
    <mergeCell ref="B15:C16"/>
    <mergeCell ref="D15:E16"/>
    <mergeCell ref="F15:G16"/>
    <mergeCell ref="H15:I16"/>
    <mergeCell ref="B17:C18"/>
    <mergeCell ref="D17:D18"/>
    <mergeCell ref="E17:E18"/>
    <mergeCell ref="F17:G18"/>
    <mergeCell ref="H17:I18"/>
    <mergeCell ref="A24:K25"/>
    <mergeCell ref="B28:D29"/>
    <mergeCell ref="E28:G29"/>
    <mergeCell ref="H28:J29"/>
    <mergeCell ref="P28:Q28"/>
    <mergeCell ref="B30:D31"/>
    <mergeCell ref="E30:G31"/>
    <mergeCell ref="H30:J31"/>
    <mergeCell ref="B32:D33"/>
    <mergeCell ref="E32:G33"/>
    <mergeCell ref="H32:J33"/>
    <mergeCell ref="B34:D35"/>
    <mergeCell ref="E34:G35"/>
    <mergeCell ref="H34:J35"/>
    <mergeCell ref="B36:D37"/>
    <mergeCell ref="E36:G37"/>
    <mergeCell ref="H36:J37"/>
    <mergeCell ref="P36:Q36"/>
    <mergeCell ref="B38:D39"/>
    <mergeCell ref="E38:G39"/>
    <mergeCell ref="H38:J39"/>
    <mergeCell ref="P49:Q49"/>
    <mergeCell ref="P55:Q55"/>
    <mergeCell ref="B40:D41"/>
    <mergeCell ref="E40:G41"/>
    <mergeCell ref="H40:J41"/>
    <mergeCell ref="B42:D43"/>
    <mergeCell ref="E42:J43"/>
    <mergeCell ref="L43:M44"/>
  </mergeCells>
  <dataValidations count="3">
    <dataValidation type="list" allowBlank="1" showInputMessage="1" showErrorMessage="1" sqref="H17:I18">
      <formula1>$N$8:$N$9</formula1>
    </dataValidation>
    <dataValidation type="list" allowBlank="1" showInputMessage="1" showErrorMessage="1" sqref="H15:I16">
      <formula1>$N$4:$N$5</formula1>
    </dataValidation>
    <dataValidation type="list" allowBlank="1" showInputMessage="1" showErrorMessage="1" sqref="D15:E16">
      <formula1>$L$18:$L$25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稲垣 正宏</dc:creator>
  <cp:keywords/>
  <dc:description/>
  <cp:lastModifiedBy>武田忠士</cp:lastModifiedBy>
  <cp:lastPrinted>2014-06-17T06:23:07Z</cp:lastPrinted>
  <dcterms:created xsi:type="dcterms:W3CDTF">2001-04-18T09:06:28Z</dcterms:created>
  <dcterms:modified xsi:type="dcterms:W3CDTF">2019-05-14T06:18:21Z</dcterms:modified>
  <cp:category/>
  <cp:version/>
  <cp:contentType/>
  <cp:contentStatus/>
</cp:coreProperties>
</file>